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56" yWindow="50456" windowWidth="26340" windowHeight="17480" tabRatio="512" activeTab="1"/>
  </bookViews>
  <sheets>
    <sheet name="Step 0 - List the items" sheetId="1" r:id="rId1"/>
    <sheet name="Step 1 - make the choices" sheetId="2" r:id="rId2"/>
    <sheet name="Review your ranking" sheetId="3" r:id="rId3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<sst xmlns="http://schemas.openxmlformats.org/spreadsheetml/2006/main" count="33" uniqueCount="33">
  <si>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List the "things that need to be ranked" in the next column</t>
  </si>
  <si>
    <t>work.  With that in mind, this spreadsheet only handles up to</t>
  </si>
  <si>
    <t>12 "things" on this list of choices.</t>
  </si>
  <si>
    <t>ones you don't use.  That will reduce the clutter on the</t>
  </si>
  <si>
    <t>You (the poll designer) may want to protect this page when</t>
  </si>
  <si>
    <t>you've finished setting out the choices.</t>
  </si>
  <si>
    <t>"making-choices" page.</t>
  </si>
  <si>
    <t>The number of votes you gave the item</t>
  </si>
  <si>
    <t>Rank</t>
  </si>
  <si>
    <t>Description</t>
  </si>
  <si>
    <t>Item</t>
  </si>
  <si>
    <t>Demographics</t>
  </si>
  <si>
    <t>Your name:</t>
  </si>
  <si>
    <t>Your organization:</t>
  </si>
  <si>
    <t>Representing:</t>
  </si>
  <si>
    <t>Enter rep. here…</t>
  </si>
  <si>
    <t>Enter org. here…</t>
  </si>
  <si>
    <t>Enter your name here…</t>
  </si>
  <si>
    <t xml:space="preserve">I've put all 12 items in the list, but you can reduce the </t>
  </si>
  <si>
    <t>number of items as needed.  Make sure to "clear contents" of the</t>
  </si>
  <si>
    <t>System failure (e.g. hardware or software failures, etc)</t>
  </si>
  <si>
    <t>Governmental interventions (e.g. seizure, blocking, etc.)</t>
  </si>
  <si>
    <t>Physical events (e.g. natural disasters, etc.)</t>
  </si>
  <si>
    <t>Fragmentation of the root (e.g. alternate roots, root scaling, etc.)</t>
  </si>
  <si>
    <t>DDOS -- distributed denial of service (against root or TLD servers)</t>
  </si>
  <si>
    <t>Packet interception attacks (against root or TLD servers)</t>
  </si>
  <si>
    <t>Using vulnerable recursive DNS servers as reflectors to attack root or TLD servers</t>
  </si>
  <si>
    <t>Data poisoning attacks</t>
  </si>
  <si>
    <t>Email server-hopping under IPv6 (causing collateral damage due to load)</t>
  </si>
  <si>
    <t>A blank version of this spreadsheet is available at;</t>
  </si>
  <si>
    <t>http://www.haven2.com/index.php/tools</t>
  </si>
  <si>
    <t>Recognize that the number of choices goes up geometrically.</t>
  </si>
  <si>
    <t>As you approach 12 "things" people confront a lot of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</si>
</sst>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6"/>
      <color indexed="8"/>
      <name val="Calibri"/>
      <family val="0"/>
    </font>
    <font>
      <sz val="10"/>
      <name val="Geneva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center"/>
    </xf>
    <xf numFmtId="49" fontId="41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13" borderId="0" xfId="0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9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23" sqref="A23"/>
    </sheetView>
  </sheetViews>
  <sheetFormatPr defaultColWidth="11.00390625" defaultRowHeight="15.75"/>
  <cols>
    <col min="1" max="1" width="54.375" style="0" customWidth="1"/>
    <col min="2" max="2" width="88.375" style="0" customWidth="1"/>
  </cols>
  <sheetData>
    <row r="1" spans="1:2" ht="15">
      <c r="A1" s="22" t="s">
        <v>29</v>
      </c>
      <c r="B1" s="12" t="s">
        <v>20</v>
      </c>
    </row>
    <row r="2" spans="1:2" ht="15">
      <c r="A2" s="22" t="s">
        <v>30</v>
      </c>
      <c r="B2" s="12" t="s">
        <v>21</v>
      </c>
    </row>
    <row r="3" spans="1:2" ht="15">
      <c r="A3" s="22"/>
      <c r="B3" s="12" t="s">
        <v>22</v>
      </c>
    </row>
    <row r="4" spans="1:2" ht="15">
      <c r="A4" s="22"/>
      <c r="B4" s="12" t="s">
        <v>23</v>
      </c>
    </row>
    <row r="5" spans="1:2" ht="15">
      <c r="A5" s="22" t="s">
        <v>0</v>
      </c>
      <c r="B5" s="12" t="s">
        <v>24</v>
      </c>
    </row>
    <row r="6" spans="1:2" ht="15">
      <c r="A6" s="22"/>
      <c r="B6" s="12" t="s">
        <v>25</v>
      </c>
    </row>
    <row r="7" spans="1:2" ht="15">
      <c r="A7" s="22" t="s">
        <v>31</v>
      </c>
      <c r="B7" s="12" t="s">
        <v>26</v>
      </c>
    </row>
    <row r="8" spans="1:2" ht="15">
      <c r="A8" s="22" t="s">
        <v>32</v>
      </c>
      <c r="B8" s="12" t="s">
        <v>27</v>
      </c>
    </row>
    <row r="9" spans="1:2" ht="15">
      <c r="A9" s="22" t="s">
        <v>1</v>
      </c>
      <c r="B9" s="12" t="s">
        <v>28</v>
      </c>
    </row>
    <row r="10" spans="1:2" ht="15">
      <c r="A10" s="22" t="s">
        <v>2</v>
      </c>
      <c r="B10" s="12"/>
    </row>
    <row r="11" spans="1:2" ht="15">
      <c r="A11" s="22"/>
      <c r="B11" s="12"/>
    </row>
    <row r="12" spans="1:2" ht="15">
      <c r="A12" s="22" t="s">
        <v>18</v>
      </c>
      <c r="B12" s="12"/>
    </row>
    <row r="13" ht="15">
      <c r="A13" s="22" t="s">
        <v>19</v>
      </c>
    </row>
    <row r="14" ht="15">
      <c r="A14" s="22" t="s">
        <v>3</v>
      </c>
    </row>
    <row r="15" ht="15">
      <c r="A15" s="22" t="s">
        <v>6</v>
      </c>
    </row>
    <row r="16" ht="15">
      <c r="A16" s="22"/>
    </row>
    <row r="17" ht="15">
      <c r="A17" s="22" t="s">
        <v>4</v>
      </c>
    </row>
    <row r="18" ht="15">
      <c r="A18" s="22" t="s">
        <v>5</v>
      </c>
    </row>
  </sheetData>
  <sheetProtection sheet="1" objects="1" scenarios="1" selectLockedCells="1" selectUnlockedCells="1"/>
  <dataValidations count="1">
    <dataValidation type="list" allowBlank="1" showDropDown="1" showInputMessage="1" showErrorMessage="1" errorTitle="Sorry!!" error="This spreadsheet can only handle a list of 12 things to rank.  More than that and your audience may rebel at the number of pairwise choices they have to make.  Maybe split your lists?" sqref="B13:B20">
      <formula1>"9999999999999999999999999999"</formula1>
    </dataValidation>
  </dataValidation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showZeros="0"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9.875" defaultRowHeight="79.5" customHeight="1"/>
  <cols>
    <col min="1" max="1" width="5.00390625" style="2" customWidth="1"/>
    <col min="2" max="16384" width="19.875" style="2" customWidth="1"/>
  </cols>
  <sheetData>
    <row r="1" spans="3:14" ht="18.75" customHeight="1">
      <c r="C1" s="3">
        <f>1</f>
        <v>1</v>
      </c>
      <c r="D1" s="3" t="str">
        <f>IF('Step 0 - List the items'!$B2&gt;0,"2",)</f>
        <v>2</v>
      </c>
      <c r="E1" s="3" t="str">
        <f>IF('Step 0 - List the items'!$B3&gt;0,"3",)</f>
        <v>3</v>
      </c>
      <c r="F1" s="3" t="str">
        <f>IF('Step 0 - List the items'!$B4&gt;0,"4",)</f>
        <v>4</v>
      </c>
      <c r="G1" s="3" t="str">
        <f>IF('Step 0 - List the items'!$B5&gt;0,"5",)</f>
        <v>5</v>
      </c>
      <c r="H1" s="3" t="str">
        <f>IF('Step 0 - List the items'!$B6&gt;0,"6",)</f>
        <v>6</v>
      </c>
      <c r="I1" s="3" t="str">
        <f>IF('Step 0 - List the items'!$B7&gt;0,"7",)</f>
        <v>7</v>
      </c>
      <c r="J1" s="3" t="str">
        <f>IF('Step 0 - List the items'!$B8&gt;0,"8",)</f>
        <v>8</v>
      </c>
      <c r="K1" s="3">
        <f>IF('Step 0 - List the items'!$B10&gt;0,"9",)</f>
        <v>0</v>
      </c>
      <c r="L1" s="3">
        <f>IF('Step 0 - List the items'!$B10&gt;0,"10",)</f>
        <v>0</v>
      </c>
      <c r="M1" s="3">
        <f>IF('Step 0 - List the items'!$B11&gt;0,"11",)</f>
        <v>0</v>
      </c>
      <c r="N1" s="3"/>
    </row>
    <row r="2" spans="3:13" ht="79.5" customHeight="1">
      <c r="C2" s="15" t="str">
        <f>'Step 0 - List the items'!B1</f>
        <v>System failure (e.g. hardware or software failures, etc)</v>
      </c>
      <c r="D2" s="15" t="str">
        <f>IF('Step 0 - List the items'!B3&gt;0,'Step 0 - List the items'!B2,)</f>
        <v>Governmental interventions (e.g. seizure, blocking, etc.)</v>
      </c>
      <c r="E2" s="15" t="str">
        <f>IF('Step 0 - List the items'!$B4&gt;0,'Step 0 - List the items'!$B3,)</f>
        <v>Physical events (e.g. natural disasters, etc.)</v>
      </c>
      <c r="F2" s="15" t="str">
        <f>IF('Step 0 - List the items'!$B5&gt;0,'Step 0 - List the items'!$B4,)</f>
        <v>Fragmentation of the root (e.g. alternate roots, root scaling, etc.)</v>
      </c>
      <c r="G2" s="15" t="str">
        <f>IF('Step 0 - List the items'!$B6&gt;0,'Step 0 - List the items'!$B5,)</f>
        <v>DDOS -- distributed denial of service (against root or TLD servers)</v>
      </c>
      <c r="H2" s="15" t="str">
        <f>IF('Step 0 - List the items'!$B7&gt;0,'Step 0 - List the items'!$B6,)</f>
        <v>Packet interception attacks (against root or TLD servers)</v>
      </c>
      <c r="I2" s="15" t="str">
        <f>IF('Step 0 - List the items'!$B8&gt;0,'Step 0 - List the items'!$B7,)</f>
        <v>Using vulnerable recursive DNS servers as reflectors to attack root or TLD servers</v>
      </c>
      <c r="J2" s="15" t="str">
        <f>IF('Step 0 - List the items'!$B9&gt;0,'Step 0 - List the items'!$B8,)</f>
        <v>Data poisoning attacks</v>
      </c>
      <c r="K2" s="15">
        <f>IF('Step 0 - List the items'!$B10&gt;0,'Step 0 - List the items'!$B9,)</f>
        <v>0</v>
      </c>
      <c r="L2" s="15">
        <f>IF('Step 0 - List the items'!$B11&gt;0,'Step 0 - List the items'!$B10,)</f>
        <v>0</v>
      </c>
      <c r="M2" s="15">
        <f>IF('Step 0 - List the items'!$B12&gt;0,'Step 0 - List the items'!$B11,)</f>
        <v>0</v>
      </c>
    </row>
    <row r="3" spans="1:3" ht="79.5" customHeight="1">
      <c r="A3" s="3" t="str">
        <f>IF('Step 0 - List the items'!B2&gt;0,"2",)</f>
        <v>2</v>
      </c>
      <c r="B3" s="15" t="str">
        <f>IF('Step 0 - List the items'!B2&gt;0,'Step 0 - List the items'!B2,)</f>
        <v>Governmental interventions (e.g. seizure, blocking, etc.)</v>
      </c>
      <c r="C3" s="14" t="str">
        <f>IF($B3&gt;0,IF(D$2&gt;0,"Choose 1 or 2",""),"")</f>
        <v>Choose 1 or 2</v>
      </c>
    </row>
    <row r="4" spans="1:4" ht="79.5" customHeight="1">
      <c r="A4" s="3" t="str">
        <f>IF('Step 0 - List the items'!B3&gt;0,"3",)</f>
        <v>3</v>
      </c>
      <c r="B4" s="15" t="str">
        <f>IF('Step 0 - List the items'!B3&gt;0,'Step 0 - List the items'!B3,)</f>
        <v>Physical events (e.g. natural disasters, etc.)</v>
      </c>
      <c r="C4" s="14" t="str">
        <f>IF($B4&gt;0,IF(D$2&gt;0,"Choose 1 or 3",""),"")</f>
        <v>Choose 1 or 3</v>
      </c>
      <c r="D4" s="14" t="str">
        <f>IF($B4&gt;0,IF(D$2&gt;0,"Choose 2 or 3",""),"")</f>
        <v>Choose 2 or 3</v>
      </c>
    </row>
    <row r="5" spans="1:5" ht="79.5" customHeight="1">
      <c r="A5" s="3" t="str">
        <f>IF('Step 0 - List the items'!B4&gt;0,"4",)</f>
        <v>4</v>
      </c>
      <c r="B5" s="15" t="str">
        <f>IF('Step 0 - List the items'!B4&gt;0,'Step 0 - List the items'!B4,)</f>
        <v>Fragmentation of the root (e.g. alternate roots, root scaling, etc.)</v>
      </c>
      <c r="C5" s="14" t="str">
        <f>IF($B5&gt;0,IF(D$2&gt;0,"Choose 1 or 4",""),"")</f>
        <v>Choose 1 or 4</v>
      </c>
      <c r="D5" s="14" t="str">
        <f>IF($B5&gt;0,IF(D$2&gt;0,"Choose 2 or 4",""),"")</f>
        <v>Choose 2 or 4</v>
      </c>
      <c r="E5" s="14" t="str">
        <f>IF($B5&gt;0,IF(E$2&gt;0,"Choose 3 or 4",""),"")</f>
        <v>Choose 3 or 4</v>
      </c>
    </row>
    <row r="6" spans="1:6" ht="79.5" customHeight="1">
      <c r="A6" s="3" t="str">
        <f>IF('Step 0 - List the items'!B5&gt;0,"5",)</f>
        <v>5</v>
      </c>
      <c r="B6" s="15" t="str">
        <f>IF('Step 0 - List the items'!B5&gt;0,'Step 0 - List the items'!B5,)</f>
        <v>DDOS -- distributed denial of service (against root or TLD servers)</v>
      </c>
      <c r="C6" s="14" t="str">
        <f>IF($B6&gt;0,IF(D$2&gt;0,"Choose 1 or 5",""),"")</f>
        <v>Choose 1 or 5</v>
      </c>
      <c r="D6" s="14" t="str">
        <f>IF($B6&gt;0,IF(D$2&gt;0,"Choose 2 or 5",""),"")</f>
        <v>Choose 2 or 5</v>
      </c>
      <c r="E6" s="14" t="str">
        <f>IF($B6&gt;0,IF(E$2&gt;0,"Choose 3 or 5",""),"")</f>
        <v>Choose 3 or 5</v>
      </c>
      <c r="F6" s="14" t="str">
        <f>IF($B6&gt;0,IF(F$2&gt;0,"Choose 4 or 5",""),"")</f>
        <v>Choose 4 or 5</v>
      </c>
    </row>
    <row r="7" spans="1:7" ht="79.5" customHeight="1">
      <c r="A7" s="3" t="str">
        <f>IF('Step 0 - List the items'!B6&gt;0,"6",)</f>
        <v>6</v>
      </c>
      <c r="B7" s="15" t="str">
        <f>IF('Step 0 - List the items'!B6&gt;0,'Step 0 - List the items'!B6,)</f>
        <v>Packet interception attacks (against root or TLD servers)</v>
      </c>
      <c r="C7" s="14" t="str">
        <f>IF($B7&gt;0,IF(D$2&gt;0,"Choose 1 or 6",""),"")</f>
        <v>Choose 1 or 6</v>
      </c>
      <c r="D7" s="14" t="str">
        <f>IF($B7&gt;0,IF(D$2&gt;0,"Choose 2 or 6",""),"")</f>
        <v>Choose 2 or 6</v>
      </c>
      <c r="E7" s="14" t="str">
        <f>IF($B7&gt;0,IF(E$2&gt;0,"Choose 3 or 6",""),"")</f>
        <v>Choose 3 or 6</v>
      </c>
      <c r="F7" s="14" t="str">
        <f>IF($B7&gt;0,IF(F$2&gt;0,"Choose 4 or 6",""),"")</f>
        <v>Choose 4 or 6</v>
      </c>
      <c r="G7" s="14" t="str">
        <f>IF($B7&gt;0,IF(G$2&gt;0,"Choose 5 or 6",""),"")</f>
        <v>Choose 5 or 6</v>
      </c>
    </row>
    <row r="8" spans="1:8" ht="79.5" customHeight="1">
      <c r="A8" s="3" t="str">
        <f>IF('Step 0 - List the items'!B7&gt;0,"7",)</f>
        <v>7</v>
      </c>
      <c r="B8" s="15" t="str">
        <f>IF('Step 0 - List the items'!B7&gt;0,'Step 0 - List the items'!B7,)</f>
        <v>Using vulnerable recursive DNS servers as reflectors to attack root or TLD servers</v>
      </c>
      <c r="C8" s="14" t="str">
        <f>IF($B8&gt;0,IF(C$2&gt;0,"Choose 1 or 7",""),"")</f>
        <v>Choose 1 or 7</v>
      </c>
      <c r="D8" s="14" t="str">
        <f>IF($B8&gt;0,IF(D$2&gt;0,"Choose 2 or 7",""),"")</f>
        <v>Choose 2 or 7</v>
      </c>
      <c r="E8" s="14" t="str">
        <f>IF($B8&gt;0,IF(E$2&gt;0,"Choose 3 or 7",""),"")</f>
        <v>Choose 3 or 7</v>
      </c>
      <c r="F8" s="14" t="str">
        <f>IF($B8&gt;0,IF(F$2&gt;0,"Choose 4 or 7",""),"")</f>
        <v>Choose 4 or 7</v>
      </c>
      <c r="G8" s="14" t="str">
        <f>IF($B8&gt;0,IF(G$2&gt;0,"Choose 5 or 7",""),"")</f>
        <v>Choose 5 or 7</v>
      </c>
      <c r="H8" s="14" t="str">
        <f>IF($B8&gt;0,IF(H$2&gt;0,"Choose 6 or 7",""),"")</f>
        <v>Choose 6 or 7</v>
      </c>
    </row>
    <row r="9" spans="1:9" s="18" customFormat="1" ht="79.5" customHeight="1">
      <c r="A9" s="16" t="str">
        <f>IF('Step 0 - List the items'!B8&gt;0,"8",)</f>
        <v>8</v>
      </c>
      <c r="B9" s="17" t="str">
        <f>IF('Step 0 - List the items'!B8&gt;0,'Step 0 - List the items'!B8,)</f>
        <v>Data poisoning attacks</v>
      </c>
      <c r="C9" s="14" t="str">
        <f>IF($B9&gt;0,IF(C$2&gt;0,"Choose 1 or 8",""),"")</f>
        <v>Choose 1 or 8</v>
      </c>
      <c r="D9" s="14" t="str">
        <f>IF($B9&gt;0,IF(D$2&gt;0,"Choose 2 or 8",""),"")</f>
        <v>Choose 2 or 8</v>
      </c>
      <c r="E9" s="14" t="str">
        <f>IF($B9&gt;0,IF(E$2&gt;0,"Choose 3 or 8",""),"")</f>
        <v>Choose 3 or 8</v>
      </c>
      <c r="F9" s="14" t="str">
        <f>IF($B9&gt;0,IF(F$2&gt;0,"Choose 4 or 8",""),"")</f>
        <v>Choose 4 or 8</v>
      </c>
      <c r="G9" s="14" t="str">
        <f>IF($B9&gt;0,IF(G$2&gt;0,"Choose 5 or 8",""),"")</f>
        <v>Choose 5 or 8</v>
      </c>
      <c r="H9" s="14" t="str">
        <f>IF($B9&gt;0,IF(H$2&gt;0,"Choose 6 or 8",""),"")</f>
        <v>Choose 6 or 8</v>
      </c>
      <c r="I9" s="14" t="str">
        <f>IF($B9&gt;0,IF(I$2&gt;0,"Choose 7 or 8",""),"")</f>
        <v>Choose 7 or 8</v>
      </c>
    </row>
    <row r="10" spans="1:10" s="18" customFormat="1" ht="79.5" customHeight="1">
      <c r="A10" s="16" t="str">
        <f>IF('Step 0 - List the items'!B9&gt;0,"9",)</f>
        <v>9</v>
      </c>
      <c r="B10" s="17" t="str">
        <f>IF('Step 0 - List the items'!B9&gt;0,'Step 0 - List the items'!B9,)</f>
        <v>Email server-hopping under IPv6 (causing collateral damage due to load)</v>
      </c>
      <c r="C10" s="14" t="str">
        <f>IF($B10&gt;0,IF(C$2&gt;0,"Choose 1 or 9",""),"")</f>
        <v>Choose 1 or 9</v>
      </c>
      <c r="D10" s="14" t="str">
        <f>IF($B10&gt;0,IF(D$2&gt;0,"Choose 2 or 9",""),"")</f>
        <v>Choose 2 or 9</v>
      </c>
      <c r="E10" s="14" t="str">
        <f>IF($B10&gt;0,IF(E$2&gt;0,"Choose 3 or 9",""),"")</f>
        <v>Choose 3 or 9</v>
      </c>
      <c r="F10" s="14" t="str">
        <f>IF($B10&gt;0,IF(F$2&gt;0,"Choose 4 or 9",""),"")</f>
        <v>Choose 4 or 9</v>
      </c>
      <c r="G10" s="14" t="str">
        <f>IF($B10&gt;0,IF(G$2&gt;0,"Choose 5 or 9",""),"")</f>
        <v>Choose 5 or 9</v>
      </c>
      <c r="H10" s="14" t="str">
        <f>IF($B10&gt;0,IF(H$2&gt;0,"Choose 6 or 9",""),"")</f>
        <v>Choose 6 or 9</v>
      </c>
      <c r="I10" s="14" t="str">
        <f>IF($B10&gt;0,IF(I$2&gt;0,"Choose 7 or 9",""),"")</f>
        <v>Choose 7 or 9</v>
      </c>
      <c r="J10" s="14" t="str">
        <f>IF($B10&gt;0,IF(J$2&gt;0,"Choose 8 or 9",""),"")</f>
        <v>Choose 8 or 9</v>
      </c>
    </row>
    <row r="11" spans="1:11" s="21" customFormat="1" ht="79.5" customHeight="1">
      <c r="A11" s="19">
        <f>IF('Step 0 - List the items'!B10&gt;0,"10",)</f>
        <v>0</v>
      </c>
      <c r="B11" s="20">
        <f>IF('Step 0 - List the items'!B10&gt;0,'Step 0 - List the items'!B10,)</f>
        <v>0</v>
      </c>
      <c r="C11" s="21">
        <f>IF($B11&gt;0,IF(C$2&gt;0,"Choose 1 or 10",""),"")</f>
      </c>
      <c r="D11" s="21">
        <f>IF($B11&gt;0,IF(D$2&gt;0,"Choose 2 or 10",""),"")</f>
      </c>
      <c r="E11" s="21">
        <f>IF($B11&gt;0,IF(E$2&gt;0,"Choose 3 or 10",""),"")</f>
      </c>
      <c r="F11" s="21">
        <f>IF($B11&gt;0,IF(F$2&gt;0,"Choose 4 or 10",""),"")</f>
      </c>
      <c r="G11" s="21">
        <f>IF($B11&gt;0,IF(G$2&gt;0,"Choose 5 or 10",""),"")</f>
      </c>
      <c r="H11" s="21">
        <f>IF($B11&gt;0,IF(H$2&gt;0,"Choose 6 or 10",""),"")</f>
      </c>
      <c r="I11" s="21">
        <f>IF($B11&gt;0,IF(I$2&gt;0,"Choose 7 or 10",""),"")</f>
      </c>
      <c r="J11" s="21">
        <f>IF($B11&gt;0,IF(J$2&gt;0,"Choose 8 or 10",""),"")</f>
      </c>
      <c r="K11" s="21">
        <f>IF($B11&gt;0,IF(K$2&gt;0,"Choose 9 or 10",""),"")</f>
      </c>
    </row>
    <row r="12" spans="1:12" s="21" customFormat="1" ht="79.5" customHeight="1">
      <c r="A12" s="19">
        <f>IF('Step 0 - List the items'!B11&gt;0,"11",)</f>
        <v>0</v>
      </c>
      <c r="B12" s="20">
        <f>IF('Step 0 - List the items'!B11&gt;0,'Step 0 - List the items'!B11,)</f>
        <v>0</v>
      </c>
      <c r="C12" s="21">
        <f>IF($B12&gt;0,IF(C$2&gt;0,"Choose 1 or 11",""),"")</f>
      </c>
      <c r="D12" s="21">
        <f>IF($B12&gt;0,IF(D$2&gt;0,"Choose 2 or 11",""),"")</f>
      </c>
      <c r="E12" s="21">
        <f>IF($B12&gt;0,IF(E$2&gt;0,"Choose 3 or 11",""),"")</f>
      </c>
      <c r="F12" s="21">
        <f>IF($B12&gt;0,IF(F$2&gt;0,"Choose 4 or 11",""),"")</f>
      </c>
      <c r="G12" s="21">
        <f>IF($B12&gt;0,IF(G$2&gt;0,"Choose 5 or 11",""),"")</f>
      </c>
      <c r="H12" s="21">
        <f>IF($B12&gt;0,IF(H$2&gt;0,"Choose 6 or 11",""),"")</f>
      </c>
      <c r="I12" s="21">
        <f>IF($B12&gt;0,IF(I$2&gt;0,"Choose 7 or 11",""),"")</f>
      </c>
      <c r="J12" s="21">
        <f>IF($B12&gt;0,IF(J$2&gt;0,"Choose 8 or 11",""),"")</f>
      </c>
      <c r="K12" s="21">
        <f>IF($B12&gt;0,IF(K$2&gt;0,"Choose 9 or 11",""),"")</f>
      </c>
      <c r="L12" s="21">
        <f>IF($B12&gt;0,IF(L$2&gt;0,"Choose 10 or 11",""),"")</f>
      </c>
    </row>
    <row r="13" spans="1:13" s="21" customFormat="1" ht="79.5" customHeight="1">
      <c r="A13" s="19">
        <f>IF('Step 0 - List the items'!B12&gt;0,"12",)</f>
        <v>0</v>
      </c>
      <c r="B13" s="20">
        <f>IF('Step 0 - List the items'!B12&gt;0,'Step 0 - List the items'!B12,)</f>
        <v>0</v>
      </c>
      <c r="C13" s="21">
        <f>IF($B13&gt;0,IF(C$2&gt;0,"Choose 1 or 12",""),"")</f>
      </c>
      <c r="D13" s="21">
        <f>IF($B13&gt;0,IF(D$2&gt;0,"Choose 2 or 12",""),"")</f>
      </c>
      <c r="E13" s="21">
        <f>IF($B13&gt;0,IF(E$2&gt;0,"Choose 3 or 12",""),"")</f>
      </c>
      <c r="F13" s="21">
        <f>IF($B13&gt;0,IF(F$2&gt;0,"Choose 4 or 12",""),"")</f>
      </c>
      <c r="G13" s="21">
        <f>IF($B13&gt;0,IF(G$2&gt;0,"Choose 5 or 12",""),"")</f>
      </c>
      <c r="H13" s="21">
        <f>IF($B13&gt;0,IF(H$2&gt;0,"Choose 6 or 12",""),"")</f>
      </c>
      <c r="I13" s="21">
        <f>IF($B13&gt;0,IF(I$2&gt;0,"Choose 7 or 12",""),"")</f>
      </c>
      <c r="J13" s="21">
        <f>IF($B13&gt;0,IF(J$2&gt;0,"Choose 8 or 12",""),"")</f>
      </c>
      <c r="K13" s="21">
        <f>IF($B13&gt;0,IF(K$2&gt;0,"Choose 9 or 12",""),"")</f>
      </c>
      <c r="L13" s="21">
        <f>IF($B13&gt;0,IF(L$2&gt;0,"Choose 10 or 12",""),"")</f>
      </c>
      <c r="M13" s="21">
        <f>IF($B13&gt;0,IF(M$2&gt;0,"Choose 11 or 12",""),"")</f>
      </c>
    </row>
  </sheetData>
  <sheetProtection sheet="1" objects="1" scenarios="1" selectLockedCells="1"/>
  <conditionalFormatting sqref="C3:C13">
    <cfRule type="cellIs" priority="11" dxfId="11" operator="between">
      <formula>1</formula>
      <formula>12</formula>
    </cfRule>
  </conditionalFormatting>
  <conditionalFormatting sqref="M13">
    <cfRule type="cellIs" priority="1" dxfId="11" operator="between">
      <formula>1</formula>
      <formula>12</formula>
    </cfRule>
  </conditionalFormatting>
  <conditionalFormatting sqref="D4:D13">
    <cfRule type="cellIs" priority="10" dxfId="11" operator="between">
      <formula>1</formula>
      <formula>12</formula>
    </cfRule>
  </conditionalFormatting>
  <conditionalFormatting sqref="E5:E13">
    <cfRule type="cellIs" priority="9" dxfId="11" operator="between">
      <formula>1</formula>
      <formula>12</formula>
    </cfRule>
  </conditionalFormatting>
  <conditionalFormatting sqref="F6:F13">
    <cfRule type="cellIs" priority="8" dxfId="11" operator="between">
      <formula>1</formula>
      <formula>12</formula>
    </cfRule>
  </conditionalFormatting>
  <conditionalFormatting sqref="G7:G13">
    <cfRule type="cellIs" priority="7" dxfId="11" operator="between">
      <formula>1</formula>
      <formula>12</formula>
    </cfRule>
  </conditionalFormatting>
  <conditionalFormatting sqref="H8:H13">
    <cfRule type="cellIs" priority="6" dxfId="11" operator="between">
      <formula>1</formula>
      <formula>12</formula>
    </cfRule>
  </conditionalFormatting>
  <conditionalFormatting sqref="I9:I13">
    <cfRule type="cellIs" priority="5" dxfId="11" operator="between">
      <formula>1</formula>
      <formula>12</formula>
    </cfRule>
  </conditionalFormatting>
  <conditionalFormatting sqref="J10:J13">
    <cfRule type="cellIs" priority="4" dxfId="11" operator="between">
      <formula>1</formula>
      <formula>12</formula>
    </cfRule>
  </conditionalFormatting>
  <conditionalFormatting sqref="K11:K13">
    <cfRule type="cellIs" priority="3" dxfId="11" operator="between">
      <formula>1</formula>
      <formula>12</formula>
    </cfRule>
  </conditionalFormatting>
  <conditionalFormatting sqref="L12:L13">
    <cfRule type="cellIs" priority="2" dxfId="11" operator="between">
      <formula>1</formula>
      <formula>12</formula>
    </cfRule>
  </conditionalFormatting>
  <dataValidations count="66">
    <dataValidation allowBlank="1" showErrorMessage="1" prompt="Type the number of your choice" sqref="M13"/>
    <dataValidation type="list" allowBlank="1" showErrorMessage="1" prompt="Type the number of your choice" sqref="C3">
      <formula1>"1,2"</formula1>
    </dataValidation>
    <dataValidation type="list" allowBlank="1" showErrorMessage="1" prompt="Type the number of your choice" sqref="C4">
      <formula1>"1,3"</formula1>
    </dataValidation>
    <dataValidation type="list" allowBlank="1" showErrorMessage="1" prompt="Type the number of your choice" sqref="C5">
      <formula1>"1,4"</formula1>
    </dataValidation>
    <dataValidation type="list" allowBlank="1" showErrorMessage="1" prompt="Type the number of your choice" sqref="C6">
      <formula1>"1,5"</formula1>
    </dataValidation>
    <dataValidation type="list" allowBlank="1" showErrorMessage="1" prompt="Type the number of your choice" sqref="C7">
      <formula1>"1,6"</formula1>
    </dataValidation>
    <dataValidation type="list" allowBlank="1" showErrorMessage="1" prompt="Type the number of your choice" sqref="C8">
      <formula1>"1,7"</formula1>
    </dataValidation>
    <dataValidation type="list" allowBlank="1" showErrorMessage="1" prompt="Type the number of your choice" sqref="C9">
      <formula1>"1,8"</formula1>
    </dataValidation>
    <dataValidation type="list" allowBlank="1" showErrorMessage="1" prompt="Type the number of your choice" sqref="C10">
      <formula1>"1,9"</formula1>
    </dataValidation>
    <dataValidation type="list" allowBlank="1" showErrorMessage="1" prompt="Type the number of your choice" sqref="C11">
      <formula1>"1,10"</formula1>
    </dataValidation>
    <dataValidation type="list" allowBlank="1" showErrorMessage="1" prompt="Type the number of your choice" sqref="C12">
      <formula1>"1,11"</formula1>
    </dataValidation>
    <dataValidation type="list" allowBlank="1" showErrorMessage="1" prompt="Type the number of your choice" sqref="C13">
      <formula1>"1,12"</formula1>
    </dataValidation>
    <dataValidation type="list" allowBlank="1" showErrorMessage="1" prompt="Type the number of your choice" sqref="D4">
      <formula1>"2,3"</formula1>
    </dataValidation>
    <dataValidation type="list" allowBlank="1" showErrorMessage="1" prompt="Type the number of your choice" sqref="D5">
      <formula1>"2,4"</formula1>
    </dataValidation>
    <dataValidation type="list" allowBlank="1" showErrorMessage="1" prompt="Type the number of your choice" sqref="D6">
      <formula1>"2,5"</formula1>
    </dataValidation>
    <dataValidation type="list" allowBlank="1" showErrorMessage="1" prompt="Type the number of your choice" sqref="D7">
      <formula1>"2,6"</formula1>
    </dataValidation>
    <dataValidation type="list" allowBlank="1" showErrorMessage="1" prompt="Type the number of your choice" sqref="D8">
      <formula1>"2,7"</formula1>
    </dataValidation>
    <dataValidation type="list" allowBlank="1" showErrorMessage="1" prompt="Type the number of your choice" sqref="D9">
      <formula1>"2,8"</formula1>
    </dataValidation>
    <dataValidation type="list" allowBlank="1" showErrorMessage="1" prompt="Type the number of your choice" sqref="D10">
      <formula1>"2,9"</formula1>
    </dataValidation>
    <dataValidation type="list" allowBlank="1" showErrorMessage="1" prompt="Type the number of your choice" sqref="D11">
      <formula1>"2,10"</formula1>
    </dataValidation>
    <dataValidation type="list" allowBlank="1" showErrorMessage="1" prompt="Type the number of your choice" sqref="D12">
      <formula1>"2,11"</formula1>
    </dataValidation>
    <dataValidation type="list" allowBlank="1" showErrorMessage="1" prompt="Type the number of your choice" sqref="D13">
      <formula1>"2,12"</formula1>
    </dataValidation>
    <dataValidation type="list" allowBlank="1" showErrorMessage="1" prompt="Type the number of your choice" sqref="E5">
      <formula1>"3,4"</formula1>
    </dataValidation>
    <dataValidation type="list" allowBlank="1" showErrorMessage="1" prompt="Type the number of your choice" sqref="E6">
      <formula1>"3,5"</formula1>
    </dataValidation>
    <dataValidation type="list" allowBlank="1" showErrorMessage="1" prompt="Type the number of your choice" sqref="E7">
      <formula1>"3,6"</formula1>
    </dataValidation>
    <dataValidation type="list" allowBlank="1" showErrorMessage="1" prompt="Type the number of your choice" sqref="E8">
      <formula1>"3,7"</formula1>
    </dataValidation>
    <dataValidation type="list" allowBlank="1" showErrorMessage="1" prompt="Type the number of your choice" sqref="E9">
      <formula1>"3,8"</formula1>
    </dataValidation>
    <dataValidation type="list" allowBlank="1" showErrorMessage="1" prompt="Type the number of your choice" sqref="E10">
      <formula1>"3,9"</formula1>
    </dataValidation>
    <dataValidation type="list" allowBlank="1" showErrorMessage="1" prompt="Type the number of your choice" sqref="E11">
      <formula1>"3,10"</formula1>
    </dataValidation>
    <dataValidation type="list" allowBlank="1" showErrorMessage="1" prompt="Type the number of your choice" sqref="E12">
      <formula1>"3,11"</formula1>
    </dataValidation>
    <dataValidation type="list" allowBlank="1" showErrorMessage="1" prompt="Type the number of your choice" sqref="E13">
      <formula1>"3,12"</formula1>
    </dataValidation>
    <dataValidation type="list" allowBlank="1" showErrorMessage="1" prompt="Type the number of your choice" sqref="F6">
      <formula1>"4,5"</formula1>
    </dataValidation>
    <dataValidation type="list" allowBlank="1" showErrorMessage="1" prompt="Type the number of your choice" sqref="F7">
      <formula1>"4,6"</formula1>
    </dataValidation>
    <dataValidation type="list" allowBlank="1" showErrorMessage="1" prompt="Type the number of your choice" sqref="F8">
      <formula1>"4,7"</formula1>
    </dataValidation>
    <dataValidation type="list" allowBlank="1" showErrorMessage="1" prompt="Type the number of your choice" sqref="F9">
      <formula1>"4,8"</formula1>
    </dataValidation>
    <dataValidation type="list" allowBlank="1" showErrorMessage="1" prompt="Type the number of your choice" sqref="F10">
      <formula1>"4,9"</formula1>
    </dataValidation>
    <dataValidation type="list" allowBlank="1" showErrorMessage="1" prompt="Type the number of your choice" sqref="F11">
      <formula1>"4,10"</formula1>
    </dataValidation>
    <dataValidation type="list" allowBlank="1" showErrorMessage="1" prompt="Type the number of your choice" sqref="F12">
      <formula1>"4,11"</formula1>
    </dataValidation>
    <dataValidation type="list" allowBlank="1" showErrorMessage="1" prompt="Type the number of your choice" sqref="F13">
      <formula1>"4,12"</formula1>
    </dataValidation>
    <dataValidation type="list" allowBlank="1" showErrorMessage="1" prompt="Type the number of your choice" sqref="G7">
      <formula1>"5,6"</formula1>
    </dataValidation>
    <dataValidation type="list" allowBlank="1" showErrorMessage="1" prompt="Type the number of your choice" sqref="G8">
      <formula1>"5,7"</formula1>
    </dataValidation>
    <dataValidation type="list" allowBlank="1" showErrorMessage="1" prompt="Type the number of your choice" sqref="G9">
      <formula1>"5,8"</formula1>
    </dataValidation>
    <dataValidation type="list" allowBlank="1" showErrorMessage="1" prompt="Type the number of your choice" sqref="G10">
      <formula1>"5,9"</formula1>
    </dataValidation>
    <dataValidation type="list" allowBlank="1" showErrorMessage="1" prompt="Type the number of your choice" sqref="G11">
      <formula1>"5,10"</formula1>
    </dataValidation>
    <dataValidation type="list" allowBlank="1" showErrorMessage="1" prompt="Type the number of your choice" sqref="G12">
      <formula1>"5,11"</formula1>
    </dataValidation>
    <dataValidation type="list" allowBlank="1" showErrorMessage="1" prompt="Type the number of your choice" sqref="G13">
      <formula1>"5,12"</formula1>
    </dataValidation>
    <dataValidation type="list" allowBlank="1" showErrorMessage="1" prompt="Type the number of your choice" sqref="H8">
      <formula1>"6,7"</formula1>
    </dataValidation>
    <dataValidation type="list" allowBlank="1" showErrorMessage="1" prompt="Type the number of your choice" sqref="H9">
      <formula1>"6,8"</formula1>
    </dataValidation>
    <dataValidation type="list" allowBlank="1" showErrorMessage="1" prompt="Type the number of your choice" sqref="H10">
      <formula1>"6,9"</formula1>
    </dataValidation>
    <dataValidation type="list" allowBlank="1" showErrorMessage="1" prompt="Type the number of your choice" sqref="H11">
      <formula1>"6,10"</formula1>
    </dataValidation>
    <dataValidation type="list" allowBlank="1" showErrorMessage="1" prompt="Type the number of your choice" sqref="H12">
      <formula1>"6,11"</formula1>
    </dataValidation>
    <dataValidation type="list" allowBlank="1" showErrorMessage="1" prompt="Type the number of your choice" sqref="H13">
      <formula1>"6,12"</formula1>
    </dataValidation>
    <dataValidation type="list" allowBlank="1" showErrorMessage="1" prompt="Type the number of your choice" sqref="I9">
      <formula1>"7,8"</formula1>
    </dataValidation>
    <dataValidation type="list" allowBlank="1" showErrorMessage="1" prompt="Type the number of your choice" sqref="I10">
      <formula1>"7,9"</formula1>
    </dataValidation>
    <dataValidation type="list" allowBlank="1" showErrorMessage="1" prompt="Type the number of your choice" sqref="I11">
      <formula1>"7,10"</formula1>
    </dataValidation>
    <dataValidation type="list" allowBlank="1" showErrorMessage="1" prompt="Type the number of your choice" sqref="I12">
      <formula1>"7,11"</formula1>
    </dataValidation>
    <dataValidation type="list" allowBlank="1" showErrorMessage="1" prompt="Type the number of your choice" sqref="I13">
      <formula1>"7,12"</formula1>
    </dataValidation>
    <dataValidation type="list" allowBlank="1" showErrorMessage="1" prompt="Type the number of your choice" sqref="J10">
      <formula1>"8,9"</formula1>
    </dataValidation>
    <dataValidation type="list" allowBlank="1" showErrorMessage="1" prompt="Type the number of your choice" sqref="J11">
      <formula1>"8,10"</formula1>
    </dataValidation>
    <dataValidation type="list" allowBlank="1" showErrorMessage="1" prompt="Type the number of your choice" sqref="J12">
      <formula1>"8,11"</formula1>
    </dataValidation>
    <dataValidation type="list" allowBlank="1" showErrorMessage="1" prompt="Type the number of your choice" sqref="J13">
      <formula1>"8,12"</formula1>
    </dataValidation>
    <dataValidation type="list" allowBlank="1" showErrorMessage="1" prompt="Type the number of your choice" sqref="K11">
      <formula1>"9,10"</formula1>
    </dataValidation>
    <dataValidation type="list" allowBlank="1" showErrorMessage="1" prompt="Type the number of your choice" sqref="K13">
      <formula1>"9,12"</formula1>
    </dataValidation>
    <dataValidation type="list" allowBlank="1" showErrorMessage="1" prompt="Type the number of your choice" sqref="K12">
      <formula1>"9,11"</formula1>
    </dataValidation>
    <dataValidation type="list" allowBlank="1" showErrorMessage="1" prompt="Type the number of your choice" sqref="L12">
      <formula1>"10,11"</formula1>
    </dataValidation>
    <dataValidation type="list" allowBlank="1" showErrorMessage="1" prompt="Type the number of your choice" sqref="L13">
      <formula1>"10,12"</formula1>
    </dataValidation>
  </dataValidations>
  <printOptions/>
  <pageMargins left="0.75" right="0.75" top="1" bottom="1" header="0.5" footer="0.5"/>
  <pageSetup orientation="portrait"/>
  <ignoredErrors>
    <ignoredError sqref="C3:C9 D4:D9 E5:E8 F6:F8 G7:G8 H8 E9:I9 C10:I11 J10:J11 K11 K13 J13 C13:I13 L13:M13 K12:L12 J12 C12:I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showZeros="0" workbookViewId="0" topLeftCell="A1">
      <selection activeCell="C2" sqref="C2"/>
    </sheetView>
  </sheetViews>
  <sheetFormatPr defaultColWidth="14.50390625" defaultRowHeight="45.75" customHeight="1"/>
  <cols>
    <col min="1" max="1" width="14.50390625" style="4" customWidth="1"/>
    <col min="2" max="2" width="36.375" style="4" customWidth="1"/>
    <col min="3" max="3" width="21.00390625" style="9" customWidth="1"/>
    <col min="4" max="4" width="14.50390625" style="4" customWidth="1"/>
  </cols>
  <sheetData>
    <row r="1" spans="2:3" ht="24.75" customHeight="1">
      <c r="B1" s="4" t="s">
        <v>11</v>
      </c>
      <c r="C1" s="7"/>
    </row>
    <row r="2" spans="2:3" ht="24.75" customHeight="1">
      <c r="B2" s="11" t="s">
        <v>12</v>
      </c>
      <c r="C2" s="13" t="s">
        <v>17</v>
      </c>
    </row>
    <row r="3" spans="2:3" ht="24.75" customHeight="1">
      <c r="B3" s="11" t="s">
        <v>13</v>
      </c>
      <c r="C3" s="13" t="s">
        <v>16</v>
      </c>
    </row>
    <row r="4" spans="2:3" ht="24.75" customHeight="1">
      <c r="B4" s="11" t="s">
        <v>14</v>
      </c>
      <c r="C4" s="13" t="s">
        <v>15</v>
      </c>
    </row>
    <row r="5" ht="24.75" customHeight="1"/>
    <row r="6" spans="1:8" s="5" customFormat="1" ht="45.75" customHeight="1">
      <c r="A6" s="7" t="s">
        <v>10</v>
      </c>
      <c r="B6" s="7" t="s">
        <v>9</v>
      </c>
      <c r="C6" s="10" t="s">
        <v>8</v>
      </c>
      <c r="D6" s="8" t="s">
        <v>7</v>
      </c>
      <c r="E6" s="7"/>
      <c r="F6" s="7"/>
      <c r="G6" s="7"/>
      <c r="H6" s="7"/>
    </row>
    <row r="7" spans="1:8" s="5" customFormat="1" ht="45.75" customHeight="1">
      <c r="A7" s="1">
        <v>1</v>
      </c>
      <c r="B7" s="15" t="str">
        <f>'Step 0 - List the items'!B1</f>
        <v>System failure (e.g. hardware or software failures, etc)</v>
      </c>
      <c r="C7" s="9">
        <f>IF('Step 0 - List the items'!B1&gt;0,_xlfn.RANK.EQ(D7,D$7:D$18),)</f>
        <v>1</v>
      </c>
      <c r="D7" s="4">
        <f>COUNTIF($G$31:$Q$42,1)</f>
        <v>0</v>
      </c>
      <c r="E7"/>
      <c r="F7"/>
      <c r="G7"/>
      <c r="H7"/>
    </row>
    <row r="8" spans="1:4" ht="45.75" customHeight="1">
      <c r="A8" s="1" t="str">
        <f>IF('Step 0 - List the items'!B2&gt;0,"2",)</f>
        <v>2</v>
      </c>
      <c r="B8" s="15" t="str">
        <f>'Step 0 - List the items'!B2</f>
        <v>Governmental interventions (e.g. seizure, blocking, etc.)</v>
      </c>
      <c r="C8" s="9">
        <f>IF('Step 0 - List the items'!B2&gt;0,_xlfn.RANK.EQ(D8,D$7:D$18),)</f>
        <v>1</v>
      </c>
      <c r="D8" s="4">
        <f>COUNTIF($G$31:$Q$42,2)</f>
        <v>0</v>
      </c>
    </row>
    <row r="9" spans="1:4" ht="45.75" customHeight="1">
      <c r="A9" s="1" t="str">
        <f>IF('Step 0 - List the items'!B3&gt;0,"3",)</f>
        <v>3</v>
      </c>
      <c r="B9" s="15" t="str">
        <f>'Step 0 - List the items'!B3</f>
        <v>Physical events (e.g. natural disasters, etc.)</v>
      </c>
      <c r="C9" s="9">
        <f>IF('Step 0 - List the items'!B3&gt;0,_xlfn.RANK.EQ(D9,D$7:D$18),)</f>
        <v>1</v>
      </c>
      <c r="D9" s="4">
        <f>COUNTIF($G$31:$Q$42,3)</f>
        <v>0</v>
      </c>
    </row>
    <row r="10" spans="1:4" ht="45.75" customHeight="1">
      <c r="A10" s="1" t="str">
        <f>IF('Step 0 - List the items'!B4&gt;0,"4",)</f>
        <v>4</v>
      </c>
      <c r="B10" s="15" t="str">
        <f>'Step 0 - List the items'!B4</f>
        <v>Fragmentation of the root (e.g. alternate roots, root scaling, etc.)</v>
      </c>
      <c r="C10" s="9">
        <f>IF('Step 0 - List the items'!B4&gt;0,_xlfn.RANK.EQ(D10,D$7:D$18),)</f>
        <v>1</v>
      </c>
      <c r="D10" s="4">
        <f>COUNTIF($G$31:$Q$42,4)</f>
        <v>0</v>
      </c>
    </row>
    <row r="11" spans="1:4" ht="45.75" customHeight="1">
      <c r="A11" s="1" t="str">
        <f>IF('Step 0 - List the items'!B5&gt;0,"5",)</f>
        <v>5</v>
      </c>
      <c r="B11" s="15" t="str">
        <f>'Step 0 - List the items'!B5</f>
        <v>DDOS -- distributed denial of service (against root or TLD servers)</v>
      </c>
      <c r="C11" s="9">
        <f>IF('Step 0 - List the items'!B5&gt;0,_xlfn.RANK.EQ(D11,D$7:D$18),)</f>
        <v>1</v>
      </c>
      <c r="D11" s="4">
        <f>COUNTIF($G$31:$Q$42,5)</f>
        <v>0</v>
      </c>
    </row>
    <row r="12" spans="1:4" ht="45.75" customHeight="1">
      <c r="A12" s="1" t="str">
        <f>IF('Step 0 - List the items'!B6&gt;0,"6",)</f>
        <v>6</v>
      </c>
      <c r="B12" s="15" t="str">
        <f>'Step 0 - List the items'!B6</f>
        <v>Packet interception attacks (against root or TLD servers)</v>
      </c>
      <c r="C12" s="9">
        <f>IF('Step 0 - List the items'!B6&gt;0,_xlfn.RANK.EQ(D12,D$7:D$18),)</f>
        <v>1</v>
      </c>
      <c r="D12" s="4">
        <f>COUNTIF($G$31:$Q$42,6)</f>
        <v>0</v>
      </c>
    </row>
    <row r="13" spans="1:4" ht="45.75" customHeight="1">
      <c r="A13" s="1" t="str">
        <f>IF('Step 0 - List the items'!B7&gt;0,"7",)</f>
        <v>7</v>
      </c>
      <c r="B13" s="15" t="str">
        <f>'Step 0 - List the items'!B7</f>
        <v>Using vulnerable recursive DNS servers as reflectors to attack root or TLD servers</v>
      </c>
      <c r="C13" s="9">
        <f>IF('Step 0 - List the items'!B7&gt;0,_xlfn.RANK.EQ(D13,D$7:D$18),)</f>
        <v>1</v>
      </c>
      <c r="D13" s="4">
        <f>COUNTIF($G$31:$Q$42,7)</f>
        <v>0</v>
      </c>
    </row>
    <row r="14" spans="1:4" ht="45.75" customHeight="1">
      <c r="A14" s="1" t="str">
        <f>IF('Step 0 - List the items'!B8&gt;0,"8",)</f>
        <v>8</v>
      </c>
      <c r="B14" s="15" t="str">
        <f>'Step 0 - List the items'!B8</f>
        <v>Data poisoning attacks</v>
      </c>
      <c r="C14" s="9">
        <f>IF('Step 0 - List the items'!B8&gt;0,_xlfn.RANK.EQ(D14,D$7:D$18),)</f>
        <v>1</v>
      </c>
      <c r="D14" s="4">
        <f>COUNTIF($G$31:$Q$42,8)</f>
        <v>0</v>
      </c>
    </row>
    <row r="15" spans="1:4" ht="45.75" customHeight="1">
      <c r="A15" s="1" t="str">
        <f>IF('Step 0 - List the items'!B9&gt;0,"9",)</f>
        <v>9</v>
      </c>
      <c r="B15" s="15" t="str">
        <f>'Step 0 - List the items'!B9</f>
        <v>Email server-hopping under IPv6 (causing collateral damage due to load)</v>
      </c>
      <c r="C15" s="9">
        <f>IF('Step 0 - List the items'!B9&gt;0,_xlfn.RANK.EQ(D15,D$7:D$18),)</f>
        <v>1</v>
      </c>
      <c r="D15" s="4">
        <f>COUNTIF($G$31:$Q$42,9)</f>
        <v>0</v>
      </c>
    </row>
    <row r="16" spans="1:4" ht="45.75" customHeight="1">
      <c r="A16" s="1">
        <f>IF('Step 0 - List the items'!B10&gt;0,"10",)</f>
        <v>0</v>
      </c>
      <c r="B16" s="15">
        <f>'Step 0 - List the items'!B10</f>
        <v>0</v>
      </c>
      <c r="C16" s="9">
        <f>IF('Step 0 - List the items'!B10&gt;0,_xlfn.RANK.EQ(D16,D$7:D$18),)</f>
        <v>0</v>
      </c>
      <c r="D16" s="4">
        <f>COUNTIF($G$31:$Q$42,10)</f>
        <v>0</v>
      </c>
    </row>
    <row r="17" spans="1:4" ht="45.75" customHeight="1">
      <c r="A17" s="1">
        <f>IF('Step 0 - List the items'!B11&gt;0,"11",)</f>
        <v>0</v>
      </c>
      <c r="B17" s="15">
        <f>'Step 0 - List the items'!B11</f>
        <v>0</v>
      </c>
      <c r="C17" s="9">
        <f>IF('Step 0 - List the items'!B11&gt;0,_xlfn.RANK.EQ(D17,D$7:D$18),)</f>
        <v>0</v>
      </c>
      <c r="D17" s="4">
        <f>COUNTIF($G$31:$Q$42,11)</f>
        <v>0</v>
      </c>
    </row>
    <row r="18" spans="1:4" ht="45.75" customHeight="1">
      <c r="A18" s="1">
        <f>IF('Step 0 - List the items'!B12&gt;0,"12",)</f>
        <v>0</v>
      </c>
      <c r="B18" s="15">
        <f>'Step 0 - List the items'!B12</f>
        <v>0</v>
      </c>
      <c r="C18" s="9">
        <f>IF('Step 0 - List the items'!B12&gt;0,_xlfn.RANK.EQ(D18,D$7:D$18),)</f>
        <v>0</v>
      </c>
      <c r="D18" s="4">
        <f>COUNTIF($G$31:$Q$42,12)</f>
        <v>0</v>
      </c>
    </row>
    <row r="29" spans="7:18" ht="45.75" customHeight="1">
      <c r="G29" s="1">
        <v>1</v>
      </c>
      <c r="H29" s="1">
        <v>2</v>
      </c>
      <c r="I29" s="1">
        <v>3</v>
      </c>
      <c r="J29" s="1">
        <v>4</v>
      </c>
      <c r="K29" s="1">
        <v>5</v>
      </c>
      <c r="L29" s="1">
        <v>6</v>
      </c>
      <c r="M29" s="1">
        <v>7</v>
      </c>
      <c r="N29" s="1">
        <v>8</v>
      </c>
      <c r="O29" s="1">
        <v>9</v>
      </c>
      <c r="P29" s="1">
        <v>10</v>
      </c>
      <c r="Q29" s="1">
        <v>11</v>
      </c>
      <c r="R29" s="1"/>
    </row>
    <row r="30" spans="7:18" ht="45.75" customHeight="1">
      <c r="G30" s="6" t="str">
        <f>'Step 1 - make the choices'!C2</f>
        <v>System failure (e.g. hardware or software failures, etc)</v>
      </c>
      <c r="H30" s="6" t="str">
        <f>'Step 1 - make the choices'!D2</f>
        <v>Governmental interventions (e.g. seizure, blocking, etc.)</v>
      </c>
      <c r="I30" s="6" t="str">
        <f>'Step 1 - make the choices'!E2</f>
        <v>Physical events (e.g. natural disasters, etc.)</v>
      </c>
      <c r="J30" s="6" t="str">
        <f>'Step 1 - make the choices'!F2</f>
        <v>Fragmentation of the root (e.g. alternate roots, root scaling, etc.)</v>
      </c>
      <c r="K30" s="6" t="str">
        <f>'Step 1 - make the choices'!G2</f>
        <v>DDOS -- distributed denial of service (against root or TLD servers)</v>
      </c>
      <c r="L30" s="6" t="str">
        <f>'Step 1 - make the choices'!H2</f>
        <v>Packet interception attacks (against root or TLD servers)</v>
      </c>
      <c r="M30" s="6" t="str">
        <f>'Step 1 - make the choices'!I2</f>
        <v>Using vulnerable recursive DNS servers as reflectors to attack root or TLD servers</v>
      </c>
      <c r="N30" s="6" t="str">
        <f>'Step 1 - make the choices'!J2</f>
        <v>Data poisoning attacks</v>
      </c>
      <c r="O30" s="6">
        <f>'Step 1 - make the choices'!K2</f>
        <v>0</v>
      </c>
      <c r="P30" s="6">
        <f>'Step 1 - make the choices'!L2</f>
        <v>0</v>
      </c>
      <c r="Q30" s="6">
        <f>'Step 1 - make the choices'!M2</f>
        <v>0</v>
      </c>
      <c r="R30" s="6"/>
    </row>
    <row r="31" spans="7:18" ht="45.75" customHeight="1"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ht="45.75" customHeight="1">
      <c r="G32" t="str">
        <f>'Step 1 - make the choices'!C3</f>
        <v>Choose 1 or 2</v>
      </c>
    </row>
    <row r="33" spans="7:8" ht="45.75" customHeight="1">
      <c r="G33" t="str">
        <f>'Step 1 - make the choices'!C4</f>
        <v>Choose 1 or 3</v>
      </c>
      <c r="H33" t="str">
        <f>'Step 1 - make the choices'!D4</f>
        <v>Choose 2 or 3</v>
      </c>
    </row>
    <row r="34" spans="7:9" ht="45.75" customHeight="1">
      <c r="G34" t="str">
        <f>'Step 1 - make the choices'!C5</f>
        <v>Choose 1 or 4</v>
      </c>
      <c r="H34" t="str">
        <f>'Step 1 - make the choices'!D5</f>
        <v>Choose 2 or 4</v>
      </c>
      <c r="I34" t="str">
        <f>'Step 1 - make the choices'!E5</f>
        <v>Choose 3 or 4</v>
      </c>
    </row>
    <row r="35" spans="7:10" ht="45.75" customHeight="1">
      <c r="G35" t="str">
        <f>'Step 1 - make the choices'!C6</f>
        <v>Choose 1 or 5</v>
      </c>
      <c r="H35" t="str">
        <f>'Step 1 - make the choices'!D6</f>
        <v>Choose 2 or 5</v>
      </c>
      <c r="I35" t="str">
        <f>'Step 1 - make the choices'!E6</f>
        <v>Choose 3 or 5</v>
      </c>
      <c r="J35" t="str">
        <f>'Step 1 - make the choices'!F6</f>
        <v>Choose 4 or 5</v>
      </c>
    </row>
    <row r="36" spans="7:11" ht="45.75" customHeight="1">
      <c r="G36" t="str">
        <f>'Step 1 - make the choices'!C7</f>
        <v>Choose 1 or 6</v>
      </c>
      <c r="H36" t="str">
        <f>'Step 1 - make the choices'!D7</f>
        <v>Choose 2 or 6</v>
      </c>
      <c r="I36" t="str">
        <f>'Step 1 - make the choices'!E7</f>
        <v>Choose 3 or 6</v>
      </c>
      <c r="J36" t="str">
        <f>'Step 1 - make the choices'!F7</f>
        <v>Choose 4 or 6</v>
      </c>
      <c r="K36" t="str">
        <f>'Step 1 - make the choices'!G7</f>
        <v>Choose 5 or 6</v>
      </c>
    </row>
    <row r="37" spans="7:12" ht="45.75" customHeight="1">
      <c r="G37" t="str">
        <f>'Step 1 - make the choices'!C8</f>
        <v>Choose 1 or 7</v>
      </c>
      <c r="H37" t="str">
        <f>'Step 1 - make the choices'!D8</f>
        <v>Choose 2 or 7</v>
      </c>
      <c r="I37" t="str">
        <f>'Step 1 - make the choices'!E8</f>
        <v>Choose 3 or 7</v>
      </c>
      <c r="J37" t="str">
        <f>'Step 1 - make the choices'!F8</f>
        <v>Choose 4 or 7</v>
      </c>
      <c r="K37" t="str">
        <f>'Step 1 - make the choices'!G8</f>
        <v>Choose 5 or 7</v>
      </c>
      <c r="L37" t="str">
        <f>'Step 1 - make the choices'!H8</f>
        <v>Choose 6 or 7</v>
      </c>
    </row>
    <row r="38" spans="7:13" ht="45.75" customHeight="1">
      <c r="G38" t="str">
        <f>'Step 1 - make the choices'!C9</f>
        <v>Choose 1 or 8</v>
      </c>
      <c r="H38" t="str">
        <f>'Step 1 - make the choices'!D9</f>
        <v>Choose 2 or 8</v>
      </c>
      <c r="I38" t="str">
        <f>'Step 1 - make the choices'!E9</f>
        <v>Choose 3 or 8</v>
      </c>
      <c r="J38" t="str">
        <f>'Step 1 - make the choices'!F9</f>
        <v>Choose 4 or 8</v>
      </c>
      <c r="K38" t="str">
        <f>'Step 1 - make the choices'!G9</f>
        <v>Choose 5 or 8</v>
      </c>
      <c r="L38" t="str">
        <f>'Step 1 - make the choices'!H9</f>
        <v>Choose 6 or 8</v>
      </c>
      <c r="M38" t="str">
        <f>'Step 1 - make the choices'!I9</f>
        <v>Choose 7 or 8</v>
      </c>
    </row>
    <row r="39" spans="7:14" ht="45.75" customHeight="1">
      <c r="G39" t="str">
        <f>'Step 1 - make the choices'!C10</f>
        <v>Choose 1 or 9</v>
      </c>
      <c r="H39" t="str">
        <f>'Step 1 - make the choices'!D10</f>
        <v>Choose 2 or 9</v>
      </c>
      <c r="I39" t="str">
        <f>'Step 1 - make the choices'!E10</f>
        <v>Choose 3 or 9</v>
      </c>
      <c r="J39" t="str">
        <f>'Step 1 - make the choices'!F10</f>
        <v>Choose 4 or 9</v>
      </c>
      <c r="K39" t="str">
        <f>'Step 1 - make the choices'!G10</f>
        <v>Choose 5 or 9</v>
      </c>
      <c r="L39" t="str">
        <f>'Step 1 - make the choices'!H10</f>
        <v>Choose 6 or 9</v>
      </c>
      <c r="M39" t="str">
        <f>'Step 1 - make the choices'!I10</f>
        <v>Choose 7 or 9</v>
      </c>
      <c r="N39" t="str">
        <f>'Step 1 - make the choices'!J10</f>
        <v>Choose 8 or 9</v>
      </c>
    </row>
    <row r="40" spans="7:15" ht="45.75" customHeight="1">
      <c r="G40">
        <f>'Step 1 - make the choices'!C11</f>
      </c>
      <c r="H40">
        <f>'Step 1 - make the choices'!D11</f>
      </c>
      <c r="I40">
        <f>'Step 1 - make the choices'!E11</f>
      </c>
      <c r="J40">
        <f>'Step 1 - make the choices'!F11</f>
      </c>
      <c r="K40">
        <f>'Step 1 - make the choices'!G11</f>
      </c>
      <c r="L40">
        <f>'Step 1 - make the choices'!H11</f>
      </c>
      <c r="M40">
        <f>'Step 1 - make the choices'!I11</f>
      </c>
      <c r="N40">
        <f>'Step 1 - make the choices'!J11</f>
      </c>
      <c r="O40">
        <f>'Step 1 - make the choices'!K11</f>
      </c>
    </row>
    <row r="41" spans="7:16" ht="45.75" customHeight="1">
      <c r="G41">
        <f>'Step 1 - make the choices'!C12</f>
      </c>
      <c r="H41">
        <f>'Step 1 - make the choices'!D12</f>
      </c>
      <c r="I41">
        <f>'Step 1 - make the choices'!E12</f>
      </c>
      <c r="J41">
        <f>'Step 1 - make the choices'!F12</f>
      </c>
      <c r="K41">
        <f>'Step 1 - make the choices'!G12</f>
      </c>
      <c r="L41">
        <f>'Step 1 - make the choices'!H12</f>
      </c>
      <c r="M41">
        <f>'Step 1 - make the choices'!I12</f>
      </c>
      <c r="N41">
        <f>'Step 1 - make the choices'!J12</f>
      </c>
      <c r="O41">
        <f>'Step 1 - make the choices'!K12</f>
      </c>
      <c r="P41">
        <f>'Step 1 - make the choices'!L12</f>
      </c>
    </row>
    <row r="42" spans="7:17" ht="45.75" customHeight="1">
      <c r="G42">
        <f>'Step 1 - make the choices'!C13</f>
      </c>
      <c r="H42">
        <f>'Step 1 - make the choices'!D13</f>
      </c>
      <c r="I42">
        <f>'Step 1 - make the choices'!E13</f>
      </c>
      <c r="J42">
        <f>'Step 1 - make the choices'!F13</f>
      </c>
      <c r="K42">
        <f>'Step 1 - make the choices'!G13</f>
      </c>
      <c r="L42">
        <f>'Step 1 - make the choices'!H13</f>
      </c>
      <c r="M42">
        <f>'Step 1 - make the choices'!I13</f>
      </c>
      <c r="N42">
        <f>'Step 1 - make the choices'!J13</f>
      </c>
      <c r="O42">
        <f>'Step 1 - make the choices'!K13</f>
      </c>
      <c r="P42">
        <f>'Step 1 - make the choices'!L13</f>
      </c>
      <c r="Q42">
        <f>'Step 1 - make the choices'!M13</f>
      </c>
    </row>
  </sheetData>
  <sheetProtection sheet="1" objects="1" scenarios="1" selectLockedCells="1"/>
  <dataValidations count="1">
    <dataValidation type="whole" allowBlank="1" showInputMessage="1" showErrorMessage="1" errorTitle="Don't enter data here..." error="Enter your information in the next column to the left" sqref="D2:D4">
      <formula1>99999999999</formula1>
      <formula2>999999999999999</formula2>
    </dataValidation>
  </dataValidation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O'Connor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O'Connor</dc:creator>
  <cp:keywords/>
  <dc:description/>
  <cp:lastModifiedBy>Mike O'Connor</cp:lastModifiedBy>
  <dcterms:created xsi:type="dcterms:W3CDTF">2011-09-30T14:26:36Z</dcterms:created>
  <dcterms:modified xsi:type="dcterms:W3CDTF">2011-11-04T16:44:49Z</dcterms:modified>
  <cp:category/>
  <cp:version/>
  <cp:contentType/>
  <cp:contentStatus/>
</cp:coreProperties>
</file>